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Thu 2021" sheetId="1" r:id="rId1"/>
    <sheet name="Chi 2021" sheetId="2" r:id="rId2"/>
  </sheets>
  <definedNames>
    <definedName name="_xlnm.Print_Titles" localSheetId="1">'Chi 2021'!$4:$5</definedName>
  </definedNames>
  <calcPr fullCalcOnLoad="1"/>
</workbook>
</file>

<file path=xl/sharedStrings.xml><?xml version="1.0" encoding="utf-8"?>
<sst xmlns="http://schemas.openxmlformats.org/spreadsheetml/2006/main" count="212" uniqueCount="158">
  <si>
    <t>STT</t>
  </si>
  <si>
    <t>NỘI DUNG</t>
  </si>
  <si>
    <t>DỰ TOÁN 2017</t>
  </si>
  <si>
    <t>DỰ TOÁN 2019</t>
  </si>
  <si>
    <t>DỰ TOÁN 2020</t>
  </si>
  <si>
    <t>I</t>
  </si>
  <si>
    <t>Phí và lệ phí</t>
  </si>
  <si>
    <t>1.1</t>
  </si>
  <si>
    <t>Lệ phí hành chính</t>
  </si>
  <si>
    <t>1.2</t>
  </si>
  <si>
    <t>Lệ phí môn bài</t>
  </si>
  <si>
    <t>Thu tại xã</t>
  </si>
  <si>
    <t>2.1</t>
  </si>
  <si>
    <t>Thu tiền thuê đất 5%</t>
  </si>
  <si>
    <t>2.2</t>
  </si>
  <si>
    <t>Thu xử phạt HC</t>
  </si>
  <si>
    <t>2.3</t>
  </si>
  <si>
    <t>Thu khác</t>
  </si>
  <si>
    <t>II</t>
  </si>
  <si>
    <t>Các khoản thu phân chia theo tỷ lệ %</t>
  </si>
  <si>
    <t>-</t>
  </si>
  <si>
    <t>Thuế giá trị gia tăng</t>
  </si>
  <si>
    <t>Thuế thu nhập cá nhân</t>
  </si>
  <si>
    <t>Các khoản thu phân chia khác do tỉnh quy định</t>
  </si>
  <si>
    <t>Thu tiền thuê mặt đất</t>
  </si>
  <si>
    <t>Thu thuế đất ở</t>
  </si>
  <si>
    <t>III</t>
  </si>
  <si>
    <t>IV</t>
  </si>
  <si>
    <t>V</t>
  </si>
  <si>
    <t>VI</t>
  </si>
  <si>
    <t>Bổ sung cân đối</t>
  </si>
  <si>
    <t>Bổ sung có mục tiêu</t>
  </si>
  <si>
    <t>Tổng cộng:</t>
  </si>
  <si>
    <t>1.3</t>
  </si>
  <si>
    <t>Lệ phí trước bạ nhà đất</t>
  </si>
  <si>
    <t>Thu tiền sử dụng đất</t>
  </si>
  <si>
    <t>Phụ lục</t>
  </si>
  <si>
    <t>DỰ TOÁN 
NĂM 2019</t>
  </si>
  <si>
    <t>Chi công tác dân quân tự vệ, an ninh trật tự</t>
  </si>
  <si>
    <t>Chi  quốc phòng</t>
  </si>
  <si>
    <t>Chi hoạt động quốc phòng</t>
  </si>
  <si>
    <t>Chi hoạt động an ninh trật tự</t>
  </si>
  <si>
    <t>Chi hoạt động y tế</t>
  </si>
  <si>
    <t>Chi hoạt động dân số</t>
  </si>
  <si>
    <t>3.1</t>
  </si>
  <si>
    <t xml:space="preserve"> Đài truyền thanh</t>
  </si>
  <si>
    <t>3.2</t>
  </si>
  <si>
    <t>3.3</t>
  </si>
  <si>
    <t>3.4</t>
  </si>
  <si>
    <t>3.5</t>
  </si>
  <si>
    <t>TTHTCĐ</t>
  </si>
  <si>
    <t>5.1</t>
  </si>
  <si>
    <t>Sự nghiệp giao thông</t>
  </si>
  <si>
    <t>5.2</t>
  </si>
  <si>
    <t>5.3</t>
  </si>
  <si>
    <t>5.4</t>
  </si>
  <si>
    <t>5.5</t>
  </si>
  <si>
    <t>5.6</t>
  </si>
  <si>
    <t>5.7</t>
  </si>
  <si>
    <t>Các sự nghiệp khác</t>
  </si>
  <si>
    <t>6.1</t>
  </si>
  <si>
    <t xml:space="preserve"> Hưu xã và trợ cấp khác</t>
  </si>
  <si>
    <t>6.2</t>
  </si>
  <si>
    <t>Trợ cấp bảo trợ xã hội, thiếu nhi, (đảm bảo xã hội)</t>
  </si>
  <si>
    <t>6.3</t>
  </si>
  <si>
    <t>Phụ cấp CB không CT</t>
  </si>
  <si>
    <t>7.1</t>
  </si>
  <si>
    <t>*</t>
  </si>
  <si>
    <t>Lương, phụ cấp, BHXH, BHYT, KPCĐ</t>
  </si>
  <si>
    <t>Văn phòng phẩm</t>
  </si>
  <si>
    <t xml:space="preserve">Hội nghị </t>
  </si>
  <si>
    <t>Tiếp khách</t>
  </si>
  <si>
    <t>Sửa chữa máy pho to , vi tính</t>
  </si>
  <si>
    <t xml:space="preserve">Mua sắm vật dụng </t>
  </si>
  <si>
    <t>Mua sắm tài sản</t>
  </si>
  <si>
    <t>Chi bộ phận tiếp nhận và hoàn trả kết quả</t>
  </si>
  <si>
    <t xml:space="preserve">Công tác phí </t>
  </si>
  <si>
    <t xml:space="preserve">Chi khen thưởng </t>
  </si>
  <si>
    <t>Cước điện thoại mạng ADSL</t>
  </si>
  <si>
    <t>Nước sinh hoạt</t>
  </si>
  <si>
    <t xml:space="preserve">Điện sáng </t>
  </si>
  <si>
    <t xml:space="preserve">Công tác hòa giải ở cơ sở </t>
  </si>
  <si>
    <t>Lương CB hợp đồng</t>
  </si>
  <si>
    <t>7.2</t>
  </si>
  <si>
    <t xml:space="preserve">Đảng Cộng sản Việt Nam </t>
  </si>
  <si>
    <t>Lương, phụ cấp</t>
  </si>
  <si>
    <t>Hoạt động</t>
  </si>
  <si>
    <t>7.3</t>
  </si>
  <si>
    <t xml:space="preserve">Mặt trận Tổ Quốc Việt Nam </t>
  </si>
  <si>
    <t>7.4</t>
  </si>
  <si>
    <t>Đoàn Thanh niên Cộng sản Hồ Chí Minh</t>
  </si>
  <si>
    <t>7.5</t>
  </si>
  <si>
    <t>Hội Liên hiệp Phụ nữ</t>
  </si>
  <si>
    <t>7.6</t>
  </si>
  <si>
    <t>7.7</t>
  </si>
  <si>
    <t xml:space="preserve">Hội nông dân </t>
  </si>
  <si>
    <t>7.8</t>
  </si>
  <si>
    <t>Hội đồng nhân dân</t>
  </si>
  <si>
    <t>Lương, phụ cấp, sinh hoạt phí</t>
  </si>
  <si>
    <t xml:space="preserve">Hoạt động </t>
  </si>
  <si>
    <t>7.9</t>
  </si>
  <si>
    <t>Ban thanh tra nhân dân</t>
  </si>
  <si>
    <t>7.10</t>
  </si>
  <si>
    <t>Đoàn thể khác</t>
  </si>
  <si>
    <t>Chi khác</t>
  </si>
  <si>
    <t>Dự phòng</t>
  </si>
  <si>
    <t>GHI CHÚ</t>
  </si>
  <si>
    <t>Kinh phí bảo vệ môi trường</t>
  </si>
  <si>
    <t>1.1.1</t>
  </si>
  <si>
    <t>1.1.2</t>
  </si>
  <si>
    <t>1.1.3</t>
  </si>
  <si>
    <t>Chi phụ cấp theo luật Dân quân tự vệ</t>
  </si>
  <si>
    <t>Chi cho lực lượng Dân quân tự vệ</t>
  </si>
  <si>
    <t xml:space="preserve">Hoạt động Văn hoán, thông tin </t>
  </si>
  <si>
    <t>Xây dựng đời sống văn hoá khu dân cư</t>
  </si>
  <si>
    <t>Chi sự nghiệp Thể dục thể thao</t>
  </si>
  <si>
    <t>Sự nghiệp Nông - Lâm - Thuỷ lợi - Hải sản</t>
  </si>
  <si>
    <t>Sự nghiệp thị chính</t>
  </si>
  <si>
    <t>Chi kinh phí phòng chống thiên tai và TKCN</t>
  </si>
  <si>
    <t>Kinh phí phòng chống dịch cúm gia cầm</t>
  </si>
  <si>
    <t>Khác (quà Tết Gia đình chính sách và 27/7)</t>
  </si>
  <si>
    <t>Chi quản lý Nhà nước, Đảng, Đoàn thể</t>
  </si>
  <si>
    <t>7.1.1</t>
  </si>
  <si>
    <t>7.1.2</t>
  </si>
  <si>
    <t>Quản lý Nhà nước (hoạt động)</t>
  </si>
  <si>
    <t>Quỹ lương</t>
  </si>
  <si>
    <t>Hoạt động (định mức: 15tr; hđ chi hội thôn: 10tr)</t>
  </si>
  <si>
    <t>Hội Cựu chiến binh</t>
  </si>
  <si>
    <t>Hội Người cao tuổi</t>
  </si>
  <si>
    <t>Hội Chữ thập đỏ</t>
  </si>
  <si>
    <t>Hoạt động quản lý Nhà nước, Đảng, Đoàn thể</t>
  </si>
  <si>
    <t>Lương Cán bộ, Công chức</t>
  </si>
  <si>
    <t>Chi đầu tư Xây dựng cơ bản</t>
  </si>
  <si>
    <t>Chi Quản lý Nhà nước</t>
  </si>
  <si>
    <t>Chi Sự nghiệp xã hội</t>
  </si>
  <si>
    <t xml:space="preserve">Chi Sự nghiệp y tế </t>
  </si>
  <si>
    <t>Chi Sự nghiệp văn hoá, thông tin</t>
  </si>
  <si>
    <t>Chi Sự nghiệp đào tạo cán bộ</t>
  </si>
  <si>
    <t>Chi Sự nghiệp kinh tế</t>
  </si>
  <si>
    <t>CHI ĐẦU TƯ PHÁT TRIỂN</t>
  </si>
  <si>
    <t>CHI THƯỜNG XUYÊN</t>
  </si>
  <si>
    <t>CHI ĐỂ LẠI QUẢN LÝ QUA NGÂN SÁCH</t>
  </si>
  <si>
    <t>TỔNG CỘNG:</t>
  </si>
  <si>
    <t>(Ghi rõ ra nội dung)</t>
  </si>
  <si>
    <t>Phụ lục 1</t>
  </si>
  <si>
    <t>DỰ TOÁN THU NĂM 2021</t>
  </si>
  <si>
    <t>DỰ TOÁN CHI
NĂM 2021</t>
  </si>
  <si>
    <t>CÁC KHOẢNG THU XÃ HƯỞNG 100%</t>
  </si>
  <si>
    <t>THU PHÂN CHIA THEO TỶ LỆ PHẦN TRĂM</t>
  </si>
  <si>
    <t>THU VIỆN TRỢ KHÔNG HOÀN LẠI CHO XÃ</t>
  </si>
  <si>
    <t>THU CHUYỂN NGUỒN</t>
  </si>
  <si>
    <t>THU KẾT DƯ NGÂN SÁCH NĂM TRƯỚC</t>
  </si>
  <si>
    <t>THU BỔ SUNG TỪ NGÂN SÁCH CẤP TRÊN</t>
  </si>
  <si>
    <t>Hoạt động chung của ủy ban (Trong đó: thu thập dữ liệu
 dân cư 5 tr, bầu cử Quốc hội và HĐND các cấp 5 tr)</t>
  </si>
  <si>
    <t>Giám sát cộng đồng</t>
  </si>
  <si>
    <t xml:space="preserve"> </t>
  </si>
  <si>
    <t xml:space="preserve"> DỰ TOÁN THU NGÂN SÁCH XÃ NĂM 2021
Kèm theo Quyết Định số 04 /QĐ - UBND  ngày  06 tháng 01 năm 2021 của UBND xã Dương Hoà 
về việc phân bổ dự toán ngân sách xã năm 2021  </t>
  </si>
  <si>
    <r>
      <t xml:space="preserve">DỰ TOÁN CHI NGÂN SÁCH XÃ NĂM 2021
</t>
    </r>
    <r>
      <rPr>
        <i/>
        <sz val="12"/>
        <rFont val="Times New Roman"/>
        <family val="1"/>
      </rPr>
      <t xml:space="preserve">(Kèm theo Quyết Định số 04/QĐ - UBND  ngày 06 tháng 01 năm 2021 của UBND xã Dương Hoà 
về việc phân bổ dự toán ngân sách xã năm 2021  </t>
    </r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</si>
</sst>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0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4" applyNumberFormat="0" applyAlignment="0" applyProtection="0"/>
    <xf numFmtId="0" fontId="29" fillId="20" borderId="5" applyNumberFormat="0" applyAlignment="0" applyProtection="0"/>
    <xf numFmtId="0" fontId="0" fillId="21" borderId="6" applyNumberFormat="0" applyFont="0" applyAlignment="0" applyProtection="0"/>
    <xf numFmtId="0" fontId="30" fillId="22" borderId="7" applyNumberFormat="0" applyAlignment="0" applyProtection="0"/>
    <xf numFmtId="0" fontId="31" fillId="0" borderId="8" applyNumberFormat="0" applyFill="0" applyAlignment="0" applyProtection="0"/>
    <xf numFmtId="9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5" applyNumberFormat="0" applyAlignment="0" applyProtection="0"/>
    <xf numFmtId="0" fontId="34" fillId="0" borderId="9" applyNumberFormat="0" applyFill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2" fontId="2" fillId="0" borderId="11" xfId="34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9" fontId="1" fillId="0" borderId="12" xfId="0" applyNumberFormat="1" applyFont="1" applyBorder="1" applyAlignment="1">
      <alignment vertical="center" shrinkToFit="1"/>
    </xf>
    <xf numFmtId="9" fontId="1" fillId="0" borderId="12" xfId="44" applyFont="1" applyBorder="1" applyAlignment="1">
      <alignment vertical="center"/>
    </xf>
    <xf numFmtId="169" fontId="2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169" fontId="2" fillId="0" borderId="11" xfId="0" applyNumberFormat="1" applyFont="1" applyBorder="1" applyAlignment="1">
      <alignment vertical="center" shrinkToFit="1"/>
    </xf>
    <xf numFmtId="9" fontId="2" fillId="0" borderId="12" xfId="44" applyFont="1" applyBorder="1" applyAlignment="1">
      <alignment vertical="center"/>
    </xf>
    <xf numFmtId="169" fontId="2" fillId="0" borderId="12" xfId="0" applyNumberFormat="1" applyFont="1" applyBorder="1" applyAlignment="1">
      <alignment vertical="center" shrinkToFit="1"/>
    </xf>
    <xf numFmtId="169" fontId="5" fillId="0" borderId="11" xfId="0" applyNumberFormat="1" applyFont="1" applyBorder="1" applyAlignment="1">
      <alignment vertical="center" shrinkToFit="1"/>
    </xf>
    <xf numFmtId="169" fontId="1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9" fontId="4" fillId="0" borderId="11" xfId="0" applyNumberFormat="1" applyFont="1" applyBorder="1" applyAlignment="1">
      <alignment vertical="center" shrinkToFit="1"/>
    </xf>
    <xf numFmtId="0" fontId="1" fillId="0" borderId="11" xfId="0" applyFont="1" applyBorder="1" applyAlignment="1" quotePrefix="1">
      <alignment horizontal="center" vertical="center"/>
    </xf>
    <xf numFmtId="169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9" fontId="1" fillId="0" borderId="13" xfId="0" applyNumberFormat="1" applyFont="1" applyBorder="1" applyAlignment="1">
      <alignment vertical="center" shrinkToFit="1"/>
    </xf>
    <xf numFmtId="169" fontId="2" fillId="0" borderId="13" xfId="0" applyNumberFormat="1" applyFont="1" applyBorder="1" applyAlignment="1">
      <alignment vertical="center" shrinkToFit="1"/>
    </xf>
    <xf numFmtId="9" fontId="1" fillId="0" borderId="13" xfId="44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9" fontId="5" fillId="0" borderId="12" xfId="0" applyNumberFormat="1" applyFont="1" applyBorder="1" applyAlignment="1">
      <alignment vertical="center" shrinkToFit="1"/>
    </xf>
    <xf numFmtId="9" fontId="5" fillId="0" borderId="12" xfId="44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9" fontId="1" fillId="0" borderId="10" xfId="0" applyNumberFormat="1" applyFont="1" applyBorder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169" fontId="5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69" fontId="1" fillId="0" borderId="14" xfId="0" applyNumberFormat="1" applyFont="1" applyBorder="1" applyAlignment="1">
      <alignment vertical="center" shrinkToFit="1"/>
    </xf>
    <xf numFmtId="10" fontId="1" fillId="0" borderId="14" xfId="44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69" fontId="1" fillId="0" borderId="15" xfId="0" applyNumberFormat="1" applyFont="1" applyBorder="1" applyAlignment="1">
      <alignment vertical="center"/>
    </xf>
    <xf numFmtId="10" fontId="1" fillId="0" borderId="15" xfId="44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69" fontId="1" fillId="0" borderId="16" xfId="0" applyNumberFormat="1" applyFont="1" applyBorder="1" applyAlignment="1">
      <alignment vertical="center"/>
    </xf>
    <xf numFmtId="10" fontId="1" fillId="0" borderId="16" xfId="44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69" fontId="2" fillId="0" borderId="16" xfId="0" applyNumberFormat="1" applyFont="1" applyBorder="1" applyAlignment="1">
      <alignment vertical="center"/>
    </xf>
    <xf numFmtId="10" fontId="2" fillId="0" borderId="16" xfId="44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169" fontId="1" fillId="0" borderId="16" xfId="0" applyNumberFormat="1" applyFont="1" applyBorder="1" applyAlignment="1">
      <alignment vertical="center" shrinkToFit="1"/>
    </xf>
    <xf numFmtId="0" fontId="2" fillId="0" borderId="16" xfId="0" applyFont="1" applyBorder="1" applyAlignment="1" quotePrefix="1">
      <alignment horizontal="center" vertical="center"/>
    </xf>
    <xf numFmtId="169" fontId="2" fillId="0" borderId="16" xfId="0" applyNumberFormat="1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9" fontId="1" fillId="0" borderId="17" xfId="0" applyNumberFormat="1" applyFont="1" applyBorder="1" applyAlignment="1">
      <alignment vertical="center"/>
    </xf>
    <xf numFmtId="169" fontId="1" fillId="0" borderId="17" xfId="0" applyNumberFormat="1" applyFont="1" applyBorder="1" applyAlignment="1">
      <alignment vertical="center" shrinkToFit="1"/>
    </xf>
    <xf numFmtId="10" fontId="1" fillId="0" borderId="17" xfId="44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9" fontId="1" fillId="0" borderId="10" xfId="44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44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Comma [0]" xfId="33"/>
    <cellStyle name="Comma" xfId="34"/>
    <cellStyle name="Đầu đề 1" xfId="35"/>
    <cellStyle name="Đầu đề 2" xfId="36"/>
    <cellStyle name="Đầu đề 3" xfId="37"/>
    <cellStyle name="Đầu đề 4" xfId="38"/>
    <cellStyle name="Đầu ra" xfId="39"/>
    <cellStyle name="Đầu vào" xfId="40"/>
    <cellStyle name="Ghi chú" xfId="41"/>
    <cellStyle name="Kiểm tra Ô" xfId="42"/>
    <cellStyle name="Ô được Nối kết" xfId="43"/>
    <cellStyle name="Percent" xfId="44"/>
    <cellStyle name="Sắc màu1" xfId="45"/>
    <cellStyle name="Sắc màu2" xfId="46"/>
    <cellStyle name="Sắc màu3" xfId="47"/>
    <cellStyle name="Sắc màu4" xfId="48"/>
    <cellStyle name="Sắc màu5" xfId="49"/>
    <cellStyle name="Sắc màu6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2</xdr:row>
      <xdr:rowOff>28575</xdr:rowOff>
    </xdr:from>
    <xdr:to>
      <xdr:col>5</xdr:col>
      <xdr:colOff>123825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2381250" y="8191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2</xdr:row>
      <xdr:rowOff>0</xdr:rowOff>
    </xdr:from>
    <xdr:to>
      <xdr:col>3</xdr:col>
      <xdr:colOff>200025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200275" y="8477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7.57421875" style="7" customWidth="1"/>
    <col min="2" max="2" width="49.7109375" style="6" customWidth="1"/>
    <col min="3" max="3" width="9.140625" style="6" hidden="1" customWidth="1"/>
    <col min="4" max="4" width="22.28125" style="6" hidden="1" customWidth="1"/>
    <col min="5" max="5" width="16.421875" style="6" hidden="1" customWidth="1"/>
    <col min="6" max="6" width="20.28125" style="6" customWidth="1"/>
    <col min="7" max="7" width="18.140625" style="6" customWidth="1"/>
    <col min="8" max="8" width="19.7109375" style="6" customWidth="1"/>
    <col min="9" max="16384" width="9.140625" style="6" customWidth="1"/>
  </cols>
  <sheetData>
    <row r="1" spans="1:7" s="9" customFormat="1" ht="15.75">
      <c r="A1" s="72" t="s">
        <v>144</v>
      </c>
      <c r="B1" s="72"/>
      <c r="C1" s="72"/>
      <c r="D1" s="72"/>
      <c r="E1" s="72"/>
      <c r="F1" s="72"/>
      <c r="G1" s="72"/>
    </row>
    <row r="2" spans="1:7" s="9" customFormat="1" ht="46.5" customHeight="1">
      <c r="A2" s="73" t="s">
        <v>156</v>
      </c>
      <c r="B2" s="73"/>
      <c r="C2" s="73"/>
      <c r="D2" s="73"/>
      <c r="E2" s="73"/>
      <c r="F2" s="73"/>
      <c r="G2" s="73"/>
    </row>
    <row r="3" spans="2:4" ht="15.75">
      <c r="B3" s="8"/>
      <c r="C3" s="8"/>
      <c r="D3" s="8"/>
    </row>
    <row r="4" spans="1:7" s="9" customFormat="1" ht="39" customHeight="1">
      <c r="A4" s="1" t="s">
        <v>0</v>
      </c>
      <c r="B4" s="1" t="s">
        <v>1</v>
      </c>
      <c r="C4" s="67" t="s">
        <v>2</v>
      </c>
      <c r="D4" s="67" t="s">
        <v>3</v>
      </c>
      <c r="E4" s="67" t="s">
        <v>4</v>
      </c>
      <c r="F4" s="67" t="s">
        <v>145</v>
      </c>
      <c r="G4" s="68" t="s">
        <v>106</v>
      </c>
    </row>
    <row r="5" spans="1:7" s="38" customFormat="1" ht="14.25" customHeight="1">
      <c r="A5" s="69">
        <v>1</v>
      </c>
      <c r="B5" s="69">
        <v>2</v>
      </c>
      <c r="C5" s="70"/>
      <c r="D5" s="70"/>
      <c r="E5" s="70"/>
      <c r="F5" s="70">
        <v>3</v>
      </c>
      <c r="G5" s="71">
        <v>4</v>
      </c>
    </row>
    <row r="6" spans="1:7" ht="18.75" customHeight="1">
      <c r="A6" s="46" t="s">
        <v>5</v>
      </c>
      <c r="B6" s="47" t="s">
        <v>147</v>
      </c>
      <c r="C6" s="48">
        <f>C7+C11</f>
        <v>182000000</v>
      </c>
      <c r="D6" s="48">
        <f>D7+D11</f>
        <v>34000000</v>
      </c>
      <c r="E6" s="48">
        <f>E7+E11</f>
        <v>41000000</v>
      </c>
      <c r="F6" s="48">
        <f>F7+F11</f>
        <v>27000000</v>
      </c>
      <c r="G6" s="49"/>
    </row>
    <row r="7" spans="1:7" ht="18.75" customHeight="1">
      <c r="A7" s="50">
        <v>1</v>
      </c>
      <c r="B7" s="51" t="s">
        <v>6</v>
      </c>
      <c r="C7" s="52">
        <f>C8+C9</f>
        <v>15000000</v>
      </c>
      <c r="D7" s="52">
        <f>D8+D9</f>
        <v>10000000</v>
      </c>
      <c r="E7" s="52">
        <f>E8+E9</f>
        <v>12000000</v>
      </c>
      <c r="F7" s="52">
        <f>F8+F9</f>
        <v>7000000</v>
      </c>
      <c r="G7" s="53"/>
    </row>
    <row r="8" spans="1:7" ht="18.75" customHeight="1">
      <c r="A8" s="54" t="s">
        <v>7</v>
      </c>
      <c r="B8" s="55" t="s">
        <v>8</v>
      </c>
      <c r="C8" s="56">
        <v>15000000</v>
      </c>
      <c r="D8" s="56">
        <v>5000000</v>
      </c>
      <c r="E8" s="56">
        <v>6000000</v>
      </c>
      <c r="F8" s="56">
        <v>7000000</v>
      </c>
      <c r="G8" s="57"/>
    </row>
    <row r="9" spans="1:7" ht="18.75" customHeight="1">
      <c r="A9" s="54" t="s">
        <v>9</v>
      </c>
      <c r="B9" s="55" t="s">
        <v>10</v>
      </c>
      <c r="C9" s="56"/>
      <c r="D9" s="56">
        <v>5000000</v>
      </c>
      <c r="E9" s="56">
        <v>6000000</v>
      </c>
      <c r="F9" s="56"/>
      <c r="G9" s="57"/>
    </row>
    <row r="10" spans="1:7" ht="18.75" customHeight="1">
      <c r="A10" s="54" t="s">
        <v>33</v>
      </c>
      <c r="B10" s="55" t="s">
        <v>34</v>
      </c>
      <c r="C10" s="56"/>
      <c r="D10" s="56"/>
      <c r="E10" s="56"/>
      <c r="F10" s="56"/>
      <c r="G10" s="53"/>
    </row>
    <row r="11" spans="1:7" ht="18.75" customHeight="1">
      <c r="A11" s="50">
        <v>2</v>
      </c>
      <c r="B11" s="51" t="s">
        <v>11</v>
      </c>
      <c r="C11" s="52">
        <f>C12+C13+C14</f>
        <v>167000000</v>
      </c>
      <c r="D11" s="52">
        <f>D12+D13+D14</f>
        <v>24000000</v>
      </c>
      <c r="E11" s="52">
        <f>E12+E13+E14</f>
        <v>29000000</v>
      </c>
      <c r="F11" s="52">
        <f>F12+F13+F14</f>
        <v>20000000</v>
      </c>
      <c r="G11" s="53"/>
    </row>
    <row r="12" spans="1:7" ht="18.75" customHeight="1">
      <c r="A12" s="54" t="s">
        <v>12</v>
      </c>
      <c r="B12" s="55" t="s">
        <v>13</v>
      </c>
      <c r="C12" s="56">
        <v>6000000</v>
      </c>
      <c r="D12" s="56">
        <v>10000000</v>
      </c>
      <c r="E12" s="56">
        <v>15000000</v>
      </c>
      <c r="F12" s="56">
        <v>15000000</v>
      </c>
      <c r="G12" s="57"/>
    </row>
    <row r="13" spans="1:7" ht="18.75" customHeight="1">
      <c r="A13" s="54" t="s">
        <v>14</v>
      </c>
      <c r="B13" s="55" t="s">
        <v>15</v>
      </c>
      <c r="C13" s="56">
        <v>15000000</v>
      </c>
      <c r="D13" s="56">
        <v>14000000</v>
      </c>
      <c r="E13" s="56">
        <v>14000000</v>
      </c>
      <c r="F13" s="56">
        <v>5000000</v>
      </c>
      <c r="G13" s="57"/>
    </row>
    <row r="14" spans="1:7" ht="18.75" customHeight="1">
      <c r="A14" s="54" t="s">
        <v>16</v>
      </c>
      <c r="B14" s="55" t="s">
        <v>17</v>
      </c>
      <c r="C14" s="56">
        <v>146000000</v>
      </c>
      <c r="D14" s="56">
        <v>0</v>
      </c>
      <c r="E14" s="56">
        <v>0</v>
      </c>
      <c r="F14" s="56">
        <v>0</v>
      </c>
      <c r="G14" s="53"/>
    </row>
    <row r="15" spans="1:8" ht="18.75" customHeight="1">
      <c r="A15" s="50" t="s">
        <v>18</v>
      </c>
      <c r="B15" s="58" t="s">
        <v>148</v>
      </c>
      <c r="C15" s="52">
        <f>C16+C19</f>
        <v>85000000</v>
      </c>
      <c r="D15" s="52">
        <f>D16+D19</f>
        <v>116000000</v>
      </c>
      <c r="E15" s="59">
        <f>E16+E19</f>
        <v>125000000</v>
      </c>
      <c r="F15" s="59">
        <f>F16+F19</f>
        <v>139000000</v>
      </c>
      <c r="G15" s="53"/>
      <c r="H15" s="12"/>
    </row>
    <row r="16" spans="1:7" s="9" customFormat="1" ht="18.75" customHeight="1">
      <c r="A16" s="50">
        <v>1</v>
      </c>
      <c r="B16" s="58" t="s">
        <v>19</v>
      </c>
      <c r="C16" s="52">
        <f>SUM(C17:C18)</f>
        <v>85000000</v>
      </c>
      <c r="D16" s="52">
        <f>SUM(D17:D18)</f>
        <v>116000000</v>
      </c>
      <c r="E16" s="59">
        <f>SUM(E17:E18)</f>
        <v>125000000</v>
      </c>
      <c r="F16" s="59">
        <f>SUM(F17:F18)</f>
        <v>125000000</v>
      </c>
      <c r="G16" s="53"/>
    </row>
    <row r="17" spans="1:7" ht="18.75" customHeight="1">
      <c r="A17" s="60" t="s">
        <v>7</v>
      </c>
      <c r="B17" s="55" t="s">
        <v>21</v>
      </c>
      <c r="C17" s="56">
        <v>75000000</v>
      </c>
      <c r="D17" s="56">
        <v>76000000</v>
      </c>
      <c r="E17" s="61">
        <v>80000000</v>
      </c>
      <c r="F17" s="56">
        <v>75000000</v>
      </c>
      <c r="G17" s="57"/>
    </row>
    <row r="18" spans="1:7" ht="18.75" customHeight="1">
      <c r="A18" s="60" t="s">
        <v>9</v>
      </c>
      <c r="B18" s="55" t="s">
        <v>22</v>
      </c>
      <c r="C18" s="56">
        <v>10000000</v>
      </c>
      <c r="D18" s="56">
        <v>40000000</v>
      </c>
      <c r="E18" s="61">
        <v>45000000</v>
      </c>
      <c r="F18" s="56">
        <v>50000000</v>
      </c>
      <c r="G18" s="57"/>
    </row>
    <row r="19" spans="1:7" s="9" customFormat="1" ht="18.75" customHeight="1">
      <c r="A19" s="50">
        <v>2</v>
      </c>
      <c r="B19" s="51" t="s">
        <v>23</v>
      </c>
      <c r="C19" s="52"/>
      <c r="D19" s="52"/>
      <c r="E19" s="59"/>
      <c r="F19" s="59">
        <f>F20+F21+F22</f>
        <v>14000000</v>
      </c>
      <c r="G19" s="53"/>
    </row>
    <row r="20" spans="1:7" ht="18.75" customHeight="1">
      <c r="A20" s="60" t="s">
        <v>12</v>
      </c>
      <c r="B20" s="55" t="s">
        <v>24</v>
      </c>
      <c r="C20" s="56"/>
      <c r="D20" s="56"/>
      <c r="E20" s="61"/>
      <c r="F20" s="56">
        <v>14000000</v>
      </c>
      <c r="G20" s="57"/>
    </row>
    <row r="21" spans="1:7" ht="18.75" customHeight="1">
      <c r="A21" s="60" t="s">
        <v>14</v>
      </c>
      <c r="B21" s="55" t="s">
        <v>25</v>
      </c>
      <c r="C21" s="56"/>
      <c r="D21" s="56"/>
      <c r="E21" s="61"/>
      <c r="F21" s="56"/>
      <c r="G21" s="57"/>
    </row>
    <row r="22" spans="1:7" ht="18.75" customHeight="1">
      <c r="A22" s="60" t="s">
        <v>16</v>
      </c>
      <c r="B22" s="55" t="s">
        <v>35</v>
      </c>
      <c r="C22" s="56"/>
      <c r="D22" s="56"/>
      <c r="E22" s="61"/>
      <c r="F22" s="56"/>
      <c r="G22" s="57"/>
    </row>
    <row r="23" spans="1:7" s="9" customFormat="1" ht="18.75" customHeight="1">
      <c r="A23" s="50" t="s">
        <v>26</v>
      </c>
      <c r="B23" s="51" t="s">
        <v>149</v>
      </c>
      <c r="C23" s="52"/>
      <c r="D23" s="52"/>
      <c r="E23" s="59"/>
      <c r="F23" s="52">
        <v>0</v>
      </c>
      <c r="G23" s="53"/>
    </row>
    <row r="24" spans="1:7" s="9" customFormat="1" ht="18.75" customHeight="1">
      <c r="A24" s="50" t="s">
        <v>27</v>
      </c>
      <c r="B24" s="51" t="s">
        <v>150</v>
      </c>
      <c r="C24" s="52"/>
      <c r="D24" s="52"/>
      <c r="E24" s="59"/>
      <c r="F24" s="52">
        <v>0</v>
      </c>
      <c r="G24" s="53"/>
    </row>
    <row r="25" spans="1:7" s="9" customFormat="1" ht="18.75" customHeight="1">
      <c r="A25" s="50" t="s">
        <v>28</v>
      </c>
      <c r="B25" s="51" t="s">
        <v>151</v>
      </c>
      <c r="C25" s="52"/>
      <c r="D25" s="52"/>
      <c r="E25" s="59"/>
      <c r="F25" s="52">
        <v>0</v>
      </c>
      <c r="G25" s="53"/>
    </row>
    <row r="26" spans="1:7" s="9" customFormat="1" ht="18.75" customHeight="1">
      <c r="A26" s="50" t="s">
        <v>29</v>
      </c>
      <c r="B26" s="58" t="s">
        <v>152</v>
      </c>
      <c r="C26" s="59">
        <f>C27+C28</f>
        <v>3184000000</v>
      </c>
      <c r="D26" s="59">
        <f>D27+D28</f>
        <v>3826400000</v>
      </c>
      <c r="E26" s="59">
        <f>E27+E28</f>
        <v>3726000000</v>
      </c>
      <c r="F26" s="59">
        <f>F27+F28</f>
        <v>3744000000</v>
      </c>
      <c r="G26" s="53"/>
    </row>
    <row r="27" spans="1:7" s="9" customFormat="1" ht="18.75" customHeight="1">
      <c r="A27" s="50">
        <v>1</v>
      </c>
      <c r="B27" s="51" t="s">
        <v>30</v>
      </c>
      <c r="C27" s="52">
        <v>3184000000</v>
      </c>
      <c r="D27" s="52">
        <v>3423400000</v>
      </c>
      <c r="E27" s="59">
        <v>3228000000</v>
      </c>
      <c r="F27" s="59">
        <v>3218000000</v>
      </c>
      <c r="G27" s="53"/>
    </row>
    <row r="28" spans="1:7" s="9" customFormat="1" ht="18.75" customHeight="1">
      <c r="A28" s="62">
        <v>2</v>
      </c>
      <c r="B28" s="63" t="s">
        <v>31</v>
      </c>
      <c r="C28" s="64"/>
      <c r="D28" s="64">
        <v>403000000</v>
      </c>
      <c r="E28" s="65">
        <v>498000000</v>
      </c>
      <c r="F28" s="65">
        <v>526000000</v>
      </c>
      <c r="G28" s="66"/>
    </row>
    <row r="29" spans="1:8" s="9" customFormat="1" ht="17.25" customHeight="1">
      <c r="A29" s="74" t="s">
        <v>32</v>
      </c>
      <c r="B29" s="74"/>
      <c r="C29" s="42"/>
      <c r="D29" s="43">
        <f>D6+D15+D23+D24+D25+D26</f>
        <v>3976400000</v>
      </c>
      <c r="E29" s="44">
        <f>E6+E15+E23+E24+E25+E26</f>
        <v>3892000000</v>
      </c>
      <c r="F29" s="44">
        <f>F6+F15+F23+F24+F25+F26</f>
        <v>3910000000</v>
      </c>
      <c r="G29" s="45"/>
      <c r="H29" s="21"/>
    </row>
    <row r="30" spans="3:4" ht="15.75" hidden="1">
      <c r="C30" s="9"/>
      <c r="D30" s="21"/>
    </row>
    <row r="31" spans="2:4" ht="15.75" hidden="1">
      <c r="B31" s="7"/>
      <c r="C31" s="75"/>
      <c r="D31" s="75"/>
    </row>
    <row r="32" spans="2:4" ht="15.75">
      <c r="B32" s="7"/>
      <c r="C32" s="72"/>
      <c r="D32" s="72"/>
    </row>
    <row r="33" spans="3:8" ht="15.75">
      <c r="C33" s="12"/>
      <c r="D33" s="12"/>
      <c r="F33" s="12"/>
      <c r="H33" s="12"/>
    </row>
    <row r="34" spans="3:4" ht="15.75">
      <c r="C34" s="12"/>
      <c r="D34" s="12"/>
    </row>
  </sheetData>
  <sheetProtection/>
  <mergeCells count="5">
    <mergeCell ref="C32:D32"/>
    <mergeCell ref="A1:G1"/>
    <mergeCell ref="A2:G2"/>
    <mergeCell ref="A29:B29"/>
    <mergeCell ref="C31:D31"/>
  </mergeCells>
  <printOptions/>
  <pageMargins left="0.5" right="0.25" top="0.25" bottom="0.2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34">
      <selection activeCell="F45" sqref="F45"/>
    </sheetView>
  </sheetViews>
  <sheetFormatPr defaultColWidth="9.140625" defaultRowHeight="15"/>
  <cols>
    <col min="1" max="1" width="5.421875" style="7" customWidth="1"/>
    <col min="2" max="2" width="49.00390625" style="6" customWidth="1"/>
    <col min="3" max="3" width="13.57421875" style="6" hidden="1" customWidth="1"/>
    <col min="4" max="4" width="20.00390625" style="6" customWidth="1"/>
    <col min="5" max="5" width="18.57421875" style="6" customWidth="1"/>
    <col min="6" max="6" width="15.7109375" style="6" bestFit="1" customWidth="1"/>
    <col min="7" max="16384" width="9.140625" style="6" customWidth="1"/>
  </cols>
  <sheetData>
    <row r="1" spans="1:5" ht="15.75">
      <c r="A1" s="72" t="s">
        <v>36</v>
      </c>
      <c r="B1" s="72"/>
      <c r="C1" s="72"/>
      <c r="D1" s="72"/>
      <c r="E1" s="72"/>
    </row>
    <row r="2" spans="1:5" ht="51" customHeight="1">
      <c r="A2" s="73" t="s">
        <v>157</v>
      </c>
      <c r="B2" s="73"/>
      <c r="C2" s="73"/>
      <c r="D2" s="73"/>
      <c r="E2" s="73"/>
    </row>
    <row r="3" spans="2:3" ht="15.75">
      <c r="B3" s="8"/>
      <c r="C3" s="8"/>
    </row>
    <row r="4" spans="1:5" s="9" customFormat="1" ht="31.5">
      <c r="A4" s="1" t="s">
        <v>0</v>
      </c>
      <c r="B4" s="1" t="s">
        <v>1</v>
      </c>
      <c r="C4" s="78" t="s">
        <v>37</v>
      </c>
      <c r="D4" s="78" t="s">
        <v>146</v>
      </c>
      <c r="E4" s="78" t="s">
        <v>106</v>
      </c>
    </row>
    <row r="5" spans="1:5" s="38" customFormat="1" ht="14.25" customHeight="1">
      <c r="A5" s="37">
        <v>1</v>
      </c>
      <c r="B5" s="37">
        <v>2</v>
      </c>
      <c r="C5" s="79"/>
      <c r="D5" s="79">
        <v>3</v>
      </c>
      <c r="E5" s="79">
        <v>4</v>
      </c>
    </row>
    <row r="6" spans="1:5" s="9" customFormat="1" ht="17.25" customHeight="1">
      <c r="A6" s="13" t="s">
        <v>5</v>
      </c>
      <c r="B6" s="14" t="s">
        <v>139</v>
      </c>
      <c r="C6" s="15">
        <f>C7</f>
        <v>0</v>
      </c>
      <c r="D6" s="10">
        <f>D7</f>
        <v>0</v>
      </c>
      <c r="E6" s="11"/>
    </row>
    <row r="7" spans="1:5" s="9" customFormat="1" ht="17.25" customHeight="1">
      <c r="A7" s="13">
        <v>1</v>
      </c>
      <c r="B7" s="14" t="s">
        <v>132</v>
      </c>
      <c r="C7" s="15"/>
      <c r="D7" s="10"/>
      <c r="E7" s="11"/>
    </row>
    <row r="8" spans="1:5" ht="17.25" customHeight="1">
      <c r="A8" s="13" t="s">
        <v>18</v>
      </c>
      <c r="B8" s="14" t="s">
        <v>140</v>
      </c>
      <c r="C8" s="15">
        <f>C9+C15+C18+C24+C25+C33+C37+C86+C87</f>
        <v>3966400000</v>
      </c>
      <c r="D8" s="15">
        <f>D9+D15+D18+D24+D25+D33+D37+D86+D87</f>
        <v>3910000000</v>
      </c>
      <c r="E8" s="11"/>
    </row>
    <row r="9" spans="1:5" s="9" customFormat="1" ht="17.25" customHeight="1">
      <c r="A9" s="13">
        <v>1</v>
      </c>
      <c r="B9" s="16" t="s">
        <v>38</v>
      </c>
      <c r="C9" s="15">
        <f>C10+C14</f>
        <v>95000000</v>
      </c>
      <c r="D9" s="15">
        <f>D10+D14</f>
        <v>301000000</v>
      </c>
      <c r="E9" s="11"/>
    </row>
    <row r="10" spans="1:5" ht="17.25" customHeight="1">
      <c r="A10" s="2" t="s">
        <v>7</v>
      </c>
      <c r="B10" s="3" t="s">
        <v>39</v>
      </c>
      <c r="C10" s="17">
        <v>70000000</v>
      </c>
      <c r="D10" s="17">
        <f>SUM(D11:D13)</f>
        <v>276000000</v>
      </c>
      <c r="E10" s="18"/>
    </row>
    <row r="11" spans="1:5" s="36" customFormat="1" ht="17.25" customHeight="1">
      <c r="A11" s="32" t="s">
        <v>108</v>
      </c>
      <c r="B11" s="33" t="s">
        <v>40</v>
      </c>
      <c r="C11" s="20"/>
      <c r="D11" s="34">
        <v>40000000</v>
      </c>
      <c r="E11" s="35"/>
    </row>
    <row r="12" spans="1:5" s="36" customFormat="1" ht="17.25" customHeight="1">
      <c r="A12" s="32" t="s">
        <v>109</v>
      </c>
      <c r="B12" s="33" t="s">
        <v>111</v>
      </c>
      <c r="C12" s="20"/>
      <c r="D12" s="34">
        <v>112000000</v>
      </c>
      <c r="E12" s="35"/>
    </row>
    <row r="13" spans="1:5" s="36" customFormat="1" ht="17.25" customHeight="1">
      <c r="A13" s="32" t="s">
        <v>110</v>
      </c>
      <c r="B13" s="33" t="s">
        <v>112</v>
      </c>
      <c r="C13" s="20"/>
      <c r="D13" s="34">
        <v>124000000</v>
      </c>
      <c r="E13" s="35"/>
    </row>
    <row r="14" spans="1:5" ht="17.25" customHeight="1">
      <c r="A14" s="2" t="s">
        <v>9</v>
      </c>
      <c r="B14" s="3" t="s">
        <v>41</v>
      </c>
      <c r="C14" s="17">
        <v>25000000</v>
      </c>
      <c r="D14" s="19">
        <v>25000000</v>
      </c>
      <c r="E14" s="18"/>
    </row>
    <row r="15" spans="1:5" s="9" customFormat="1" ht="17.25" customHeight="1">
      <c r="A15" s="13">
        <v>2</v>
      </c>
      <c r="B15" s="14" t="s">
        <v>135</v>
      </c>
      <c r="C15" s="15">
        <f>C16+C17</f>
        <v>20000000</v>
      </c>
      <c r="D15" s="10">
        <f>D16+D17</f>
        <v>20000000</v>
      </c>
      <c r="E15" s="11"/>
    </row>
    <row r="16" spans="1:5" s="9" customFormat="1" ht="17.25" customHeight="1">
      <c r="A16" s="2" t="s">
        <v>12</v>
      </c>
      <c r="B16" s="3" t="s">
        <v>42</v>
      </c>
      <c r="C16" s="17">
        <v>12000000</v>
      </c>
      <c r="D16" s="19">
        <v>20000000</v>
      </c>
      <c r="E16" s="11"/>
    </row>
    <row r="17" spans="1:5" s="9" customFormat="1" ht="17.25" customHeight="1">
      <c r="A17" s="2" t="s">
        <v>14</v>
      </c>
      <c r="B17" s="3" t="s">
        <v>43</v>
      </c>
      <c r="C17" s="17">
        <v>8000000</v>
      </c>
      <c r="D17" s="19"/>
      <c r="E17" s="11"/>
    </row>
    <row r="18" spans="1:5" s="9" customFormat="1" ht="17.25" customHeight="1">
      <c r="A18" s="13">
        <v>3</v>
      </c>
      <c r="B18" s="14" t="s">
        <v>136</v>
      </c>
      <c r="C18" s="15">
        <f>SUM(C19:C23)</f>
        <v>70500000</v>
      </c>
      <c r="D18" s="15">
        <f>SUM(D19:D23)</f>
        <v>81000000</v>
      </c>
      <c r="E18" s="11"/>
    </row>
    <row r="19" spans="1:5" ht="17.25" customHeight="1">
      <c r="A19" s="2" t="s">
        <v>44</v>
      </c>
      <c r="B19" s="3" t="s">
        <v>45</v>
      </c>
      <c r="C19" s="17">
        <v>10000000</v>
      </c>
      <c r="D19" s="17">
        <v>15000000</v>
      </c>
      <c r="E19" s="18"/>
    </row>
    <row r="20" spans="1:5" ht="17.25" customHeight="1">
      <c r="A20" s="2" t="s">
        <v>46</v>
      </c>
      <c r="B20" s="3" t="s">
        <v>113</v>
      </c>
      <c r="C20" s="17">
        <v>10000000</v>
      </c>
      <c r="D20" s="17">
        <v>15000000</v>
      </c>
      <c r="E20" s="18"/>
    </row>
    <row r="21" spans="1:5" ht="17.25" customHeight="1">
      <c r="A21" s="2" t="s">
        <v>47</v>
      </c>
      <c r="B21" s="3" t="s">
        <v>114</v>
      </c>
      <c r="C21" s="17">
        <v>25000000</v>
      </c>
      <c r="D21" s="17">
        <v>25000000</v>
      </c>
      <c r="E21" s="18"/>
    </row>
    <row r="22" spans="1:5" ht="17.25" customHeight="1">
      <c r="A22" s="2" t="s">
        <v>48</v>
      </c>
      <c r="B22" s="5" t="s">
        <v>115</v>
      </c>
      <c r="C22" s="17">
        <v>15000000</v>
      </c>
      <c r="D22" s="17">
        <v>15000000</v>
      </c>
      <c r="E22" s="18"/>
    </row>
    <row r="23" spans="1:9" ht="17.25" customHeight="1">
      <c r="A23" s="2" t="s">
        <v>49</v>
      </c>
      <c r="B23" s="3" t="s">
        <v>50</v>
      </c>
      <c r="C23" s="17">
        <v>10500000</v>
      </c>
      <c r="D23" s="17">
        <v>11000000</v>
      </c>
      <c r="E23" s="18"/>
      <c r="F23" s="80" t="s">
        <v>143</v>
      </c>
      <c r="G23" s="81"/>
      <c r="H23" s="81"/>
      <c r="I23" s="81"/>
    </row>
    <row r="24" spans="1:5" s="9" customFormat="1" ht="17.25" customHeight="1">
      <c r="A24" s="13">
        <v>4</v>
      </c>
      <c r="B24" s="14" t="s">
        <v>137</v>
      </c>
      <c r="C24" s="15">
        <v>23000000</v>
      </c>
      <c r="D24" s="10">
        <v>28000000</v>
      </c>
      <c r="E24" s="11"/>
    </row>
    <row r="25" spans="1:5" s="9" customFormat="1" ht="17.25" customHeight="1">
      <c r="A25" s="13">
        <v>5</v>
      </c>
      <c r="B25" s="14" t="s">
        <v>138</v>
      </c>
      <c r="C25" s="15">
        <f>SUM(C26:C31)</f>
        <v>124000000</v>
      </c>
      <c r="D25" s="15">
        <f>SUM(D26:D32)</f>
        <v>85000000</v>
      </c>
      <c r="E25" s="11"/>
    </row>
    <row r="26" spans="1:5" ht="17.25" customHeight="1">
      <c r="A26" s="2" t="s">
        <v>51</v>
      </c>
      <c r="B26" s="5" t="s">
        <v>52</v>
      </c>
      <c r="C26" s="17">
        <v>30000000</v>
      </c>
      <c r="D26" s="19">
        <v>30000000</v>
      </c>
      <c r="E26" s="18"/>
    </row>
    <row r="27" spans="1:5" ht="17.25" customHeight="1">
      <c r="A27" s="2" t="s">
        <v>53</v>
      </c>
      <c r="B27" s="3" t="s">
        <v>116</v>
      </c>
      <c r="C27" s="17">
        <v>0</v>
      </c>
      <c r="D27" s="19"/>
      <c r="E27" s="18"/>
    </row>
    <row r="28" spans="1:5" ht="17.25" customHeight="1">
      <c r="A28" s="2" t="s">
        <v>54</v>
      </c>
      <c r="B28" s="5" t="s">
        <v>117</v>
      </c>
      <c r="C28" s="17">
        <v>65000000</v>
      </c>
      <c r="D28" s="19">
        <v>21000000</v>
      </c>
      <c r="E28" s="18"/>
    </row>
    <row r="29" spans="1:5" ht="17.25" customHeight="1">
      <c r="A29" s="2" t="s">
        <v>55</v>
      </c>
      <c r="B29" s="5" t="s">
        <v>107</v>
      </c>
      <c r="C29" s="17">
        <v>15000000</v>
      </c>
      <c r="D29" s="19">
        <v>15000000</v>
      </c>
      <c r="E29" s="18"/>
    </row>
    <row r="30" spans="1:5" ht="17.25" customHeight="1">
      <c r="A30" s="2" t="s">
        <v>56</v>
      </c>
      <c r="B30" s="3" t="s">
        <v>118</v>
      </c>
      <c r="C30" s="17">
        <v>10000000</v>
      </c>
      <c r="D30" s="19">
        <v>10000000</v>
      </c>
      <c r="E30" s="18"/>
    </row>
    <row r="31" spans="1:5" ht="17.25" customHeight="1">
      <c r="A31" s="2" t="s">
        <v>57</v>
      </c>
      <c r="B31" s="3" t="s">
        <v>119</v>
      </c>
      <c r="C31" s="17">
        <v>4000000</v>
      </c>
      <c r="D31" s="19">
        <v>9000000</v>
      </c>
      <c r="E31" s="18"/>
    </row>
    <row r="32" spans="1:5" ht="17.25" customHeight="1">
      <c r="A32" s="2" t="s">
        <v>58</v>
      </c>
      <c r="B32" s="3" t="s">
        <v>59</v>
      </c>
      <c r="C32" s="17"/>
      <c r="D32" s="19">
        <v>0</v>
      </c>
      <c r="E32" s="11"/>
    </row>
    <row r="33" spans="1:5" s="9" customFormat="1" ht="17.25" customHeight="1">
      <c r="A33" s="13">
        <v>6</v>
      </c>
      <c r="B33" s="14" t="s">
        <v>134</v>
      </c>
      <c r="C33" s="15">
        <f>C34+C35+C36</f>
        <v>22000000</v>
      </c>
      <c r="D33" s="15">
        <f>SUM(D34:D36)</f>
        <v>21000000</v>
      </c>
      <c r="E33" s="11"/>
    </row>
    <row r="34" spans="1:5" ht="17.25" customHeight="1">
      <c r="A34" s="2" t="s">
        <v>60</v>
      </c>
      <c r="B34" s="3" t="s">
        <v>61</v>
      </c>
      <c r="C34" s="17"/>
      <c r="D34" s="19"/>
      <c r="E34" s="11"/>
    </row>
    <row r="35" spans="1:5" ht="17.25" customHeight="1">
      <c r="A35" s="2" t="s">
        <v>62</v>
      </c>
      <c r="B35" s="5" t="s">
        <v>63</v>
      </c>
      <c r="C35" s="17">
        <v>10000000</v>
      </c>
      <c r="D35" s="19">
        <v>10000000</v>
      </c>
      <c r="E35" s="18"/>
    </row>
    <row r="36" spans="1:5" ht="17.25" customHeight="1">
      <c r="A36" s="2" t="s">
        <v>64</v>
      </c>
      <c r="B36" s="3" t="s">
        <v>120</v>
      </c>
      <c r="C36" s="17">
        <v>12000000</v>
      </c>
      <c r="D36" s="19">
        <v>11000000</v>
      </c>
      <c r="E36" s="18"/>
    </row>
    <row r="37" spans="1:5" s="9" customFormat="1" ht="17.25" customHeight="1">
      <c r="A37" s="13">
        <v>7</v>
      </c>
      <c r="B37" s="14" t="s">
        <v>121</v>
      </c>
      <c r="C37" s="15">
        <f>C38+C44+C63+C66+C69+C72+C75+C78+C81+C82+C83</f>
        <v>3535900000</v>
      </c>
      <c r="D37" s="15">
        <f>D42+D61+D64+D67+D70+D73+D76+D79+D82+D83</f>
        <v>3280000000</v>
      </c>
      <c r="E37" s="11"/>
    </row>
    <row r="38" spans="1:6" ht="17.25" customHeight="1">
      <c r="A38" s="2" t="s">
        <v>67</v>
      </c>
      <c r="B38" s="3" t="s">
        <v>125</v>
      </c>
      <c r="C38" s="17">
        <f>SUM(C39:C40)</f>
        <v>2772600000</v>
      </c>
      <c r="D38" s="34">
        <f>D39+D40</f>
        <v>2569340000</v>
      </c>
      <c r="E38" s="18"/>
      <c r="F38" s="12"/>
    </row>
    <row r="39" spans="1:6" s="36" customFormat="1" ht="17.25" customHeight="1">
      <c r="A39" s="40" t="s">
        <v>20</v>
      </c>
      <c r="B39" s="33" t="s">
        <v>131</v>
      </c>
      <c r="C39" s="20">
        <v>1703161000</v>
      </c>
      <c r="D39" s="20">
        <v>1690900000</v>
      </c>
      <c r="E39" s="35"/>
      <c r="F39" s="41"/>
    </row>
    <row r="40" spans="1:5" s="36" customFormat="1" ht="17.25" customHeight="1">
      <c r="A40" s="40" t="s">
        <v>20</v>
      </c>
      <c r="B40" s="33" t="s">
        <v>65</v>
      </c>
      <c r="C40" s="20">
        <v>1069439000</v>
      </c>
      <c r="D40" s="20">
        <f>320200000+384400000+53640000+120200000</f>
        <v>878440000</v>
      </c>
      <c r="E40" s="35"/>
    </row>
    <row r="41" spans="1:5" ht="17.25" customHeight="1">
      <c r="A41" s="2" t="s">
        <v>67</v>
      </c>
      <c r="B41" s="3" t="s">
        <v>130</v>
      </c>
      <c r="C41" s="17"/>
      <c r="D41" s="20">
        <f>D37-D38</f>
        <v>710660000</v>
      </c>
      <c r="E41" s="18"/>
    </row>
    <row r="42" spans="1:6" s="9" customFormat="1" ht="17.25" customHeight="1">
      <c r="A42" s="13" t="s">
        <v>66</v>
      </c>
      <c r="B42" s="14" t="s">
        <v>133</v>
      </c>
      <c r="C42" s="15">
        <f>C43+C44</f>
        <v>2150364372</v>
      </c>
      <c r="D42" s="15">
        <f>D43+D44</f>
        <v>2085417800</v>
      </c>
      <c r="E42" s="11"/>
      <c r="F42" s="21"/>
    </row>
    <row r="43" spans="1:6" ht="17.25" customHeight="1">
      <c r="A43" s="22" t="s">
        <v>122</v>
      </c>
      <c r="B43" s="23" t="s">
        <v>68</v>
      </c>
      <c r="C43" s="24">
        <v>1644564372</v>
      </c>
      <c r="D43" s="24">
        <f>D38-(D62+D65+D68+D71+D74+D77+D80)</f>
        <v>1618257800</v>
      </c>
      <c r="E43" s="11"/>
      <c r="F43" s="12"/>
    </row>
    <row r="44" spans="1:6" ht="17.25" customHeight="1">
      <c r="A44" s="22" t="s">
        <v>123</v>
      </c>
      <c r="B44" s="23" t="s">
        <v>124</v>
      </c>
      <c r="C44" s="24">
        <f>SUM(C45:C60)</f>
        <v>505800000</v>
      </c>
      <c r="D44" s="24">
        <f>SUM(D45:D60)</f>
        <v>467160000</v>
      </c>
      <c r="E44" s="11"/>
      <c r="F44" s="12"/>
    </row>
    <row r="45" spans="1:6" ht="17.25" customHeight="1">
      <c r="A45" s="25" t="s">
        <v>20</v>
      </c>
      <c r="B45" s="3" t="s">
        <v>69</v>
      </c>
      <c r="C45" s="4">
        <v>20000000</v>
      </c>
      <c r="D45" s="4">
        <v>20000000</v>
      </c>
      <c r="E45" s="18"/>
      <c r="F45" s="12"/>
    </row>
    <row r="46" spans="1:6" ht="17.25" customHeight="1">
      <c r="A46" s="25" t="s">
        <v>20</v>
      </c>
      <c r="B46" s="3" t="s">
        <v>70</v>
      </c>
      <c r="C46" s="4">
        <v>20000000</v>
      </c>
      <c r="D46" s="4">
        <v>20000000</v>
      </c>
      <c r="E46" s="18"/>
      <c r="F46" s="12"/>
    </row>
    <row r="47" spans="1:5" ht="17.25" customHeight="1">
      <c r="A47" s="25" t="s">
        <v>20</v>
      </c>
      <c r="B47" s="3" t="s">
        <v>71</v>
      </c>
      <c r="C47" s="4">
        <v>20000000</v>
      </c>
      <c r="D47" s="4">
        <v>20000000</v>
      </c>
      <c r="E47" s="18"/>
    </row>
    <row r="48" spans="1:5" ht="17.25" customHeight="1">
      <c r="A48" s="25" t="s">
        <v>20</v>
      </c>
      <c r="B48" s="3" t="s">
        <v>72</v>
      </c>
      <c r="C48" s="4">
        <v>30000000</v>
      </c>
      <c r="D48" s="19">
        <v>35000000</v>
      </c>
      <c r="E48" s="18"/>
    </row>
    <row r="49" spans="1:5" ht="17.25" customHeight="1">
      <c r="A49" s="25" t="s">
        <v>20</v>
      </c>
      <c r="B49" s="3" t="s">
        <v>73</v>
      </c>
      <c r="C49" s="4">
        <v>30000000</v>
      </c>
      <c r="D49" s="19">
        <v>30000000</v>
      </c>
      <c r="E49" s="18"/>
    </row>
    <row r="50" spans="1:5" ht="17.25" customHeight="1">
      <c r="A50" s="25" t="s">
        <v>20</v>
      </c>
      <c r="B50" s="5" t="s">
        <v>74</v>
      </c>
      <c r="C50" s="4">
        <v>40000000</v>
      </c>
      <c r="D50" s="19">
        <v>20000000</v>
      </c>
      <c r="E50" s="18"/>
    </row>
    <row r="51" spans="1:5" ht="33.75" customHeight="1">
      <c r="A51" s="25" t="s">
        <v>20</v>
      </c>
      <c r="B51" s="5" t="s">
        <v>153</v>
      </c>
      <c r="C51" s="4">
        <f>123800000-5000000</f>
        <v>118800000</v>
      </c>
      <c r="D51" s="19">
        <f>70340000-680000</f>
        <v>69660000</v>
      </c>
      <c r="E51" s="18"/>
    </row>
    <row r="52" spans="1:5" ht="17.25" customHeight="1">
      <c r="A52" s="25" t="s">
        <v>20</v>
      </c>
      <c r="B52" s="3" t="s">
        <v>75</v>
      </c>
      <c r="C52" s="4">
        <v>21000000</v>
      </c>
      <c r="D52" s="19">
        <v>21000000</v>
      </c>
      <c r="E52" s="18"/>
    </row>
    <row r="53" spans="1:5" ht="17.25" customHeight="1">
      <c r="A53" s="25" t="s">
        <v>20</v>
      </c>
      <c r="B53" s="3" t="s">
        <v>76</v>
      </c>
      <c r="C53" s="4">
        <v>96000000</v>
      </c>
      <c r="D53" s="19">
        <f>400000*20*12+150000*10*12</f>
        <v>114000000</v>
      </c>
      <c r="E53" s="18"/>
    </row>
    <row r="54" spans="1:5" ht="17.25" customHeight="1">
      <c r="A54" s="25" t="s">
        <v>20</v>
      </c>
      <c r="B54" s="3" t="s">
        <v>77</v>
      </c>
      <c r="C54" s="4">
        <v>25000000</v>
      </c>
      <c r="D54" s="19">
        <v>25000000</v>
      </c>
      <c r="E54" s="18"/>
    </row>
    <row r="55" spans="1:5" ht="17.25" customHeight="1">
      <c r="A55" s="25" t="s">
        <v>20</v>
      </c>
      <c r="B55" s="3" t="s">
        <v>78</v>
      </c>
      <c r="C55" s="4">
        <v>15000000</v>
      </c>
      <c r="D55" s="19">
        <v>15000000</v>
      </c>
      <c r="E55" s="18"/>
    </row>
    <row r="56" spans="1:5" ht="17.25" customHeight="1">
      <c r="A56" s="25" t="s">
        <v>20</v>
      </c>
      <c r="B56" s="3" t="s">
        <v>79</v>
      </c>
      <c r="C56" s="4">
        <v>15000000</v>
      </c>
      <c r="D56" s="19">
        <v>15000000</v>
      </c>
      <c r="E56" s="18"/>
    </row>
    <row r="57" spans="1:5" ht="17.25" customHeight="1">
      <c r="A57" s="25" t="s">
        <v>20</v>
      </c>
      <c r="B57" s="3" t="s">
        <v>80</v>
      </c>
      <c r="C57" s="4">
        <v>15000000</v>
      </c>
      <c r="D57" s="19">
        <v>25000000</v>
      </c>
      <c r="E57" s="18"/>
    </row>
    <row r="58" spans="1:5" ht="17.25" customHeight="1">
      <c r="A58" s="25" t="s">
        <v>20</v>
      </c>
      <c r="B58" s="3" t="s">
        <v>81</v>
      </c>
      <c r="C58" s="4">
        <v>10000000</v>
      </c>
      <c r="D58" s="19">
        <v>8500000</v>
      </c>
      <c r="E58" s="18"/>
    </row>
    <row r="59" spans="1:5" ht="17.25" customHeight="1">
      <c r="A59" s="25" t="s">
        <v>20</v>
      </c>
      <c r="B59" s="3" t="s">
        <v>154</v>
      </c>
      <c r="C59" s="4"/>
      <c r="D59" s="19">
        <v>5000000</v>
      </c>
      <c r="E59" s="18"/>
    </row>
    <row r="60" spans="1:5" ht="17.25" customHeight="1">
      <c r="A60" s="25" t="s">
        <v>20</v>
      </c>
      <c r="B60" s="3" t="s">
        <v>82</v>
      </c>
      <c r="C60" s="17">
        <v>30000000</v>
      </c>
      <c r="D60" s="19">
        <v>24000000</v>
      </c>
      <c r="E60" s="18"/>
    </row>
    <row r="61" spans="1:5" s="9" customFormat="1" ht="17.25" customHeight="1">
      <c r="A61" s="13" t="s">
        <v>83</v>
      </c>
      <c r="B61" s="14" t="s">
        <v>84</v>
      </c>
      <c r="C61" s="26">
        <f>C62+C63</f>
        <v>432016032</v>
      </c>
      <c r="D61" s="26">
        <f>D62+D63</f>
        <v>292820000</v>
      </c>
      <c r="E61" s="11"/>
    </row>
    <row r="62" spans="1:5" ht="17.25" customHeight="1">
      <c r="A62" s="25" t="s">
        <v>20</v>
      </c>
      <c r="B62" s="3" t="s">
        <v>85</v>
      </c>
      <c r="C62" s="17">
        <v>362016032</v>
      </c>
      <c r="D62" s="17">
        <f>109800000+99780000-20400000+53640000</f>
        <v>242820000</v>
      </c>
      <c r="E62" s="18"/>
    </row>
    <row r="63" spans="1:8" ht="17.25" customHeight="1">
      <c r="A63" s="25" t="s">
        <v>20</v>
      </c>
      <c r="B63" s="3" t="s">
        <v>86</v>
      </c>
      <c r="C63" s="17">
        <v>70000000</v>
      </c>
      <c r="D63" s="17">
        <v>50000000</v>
      </c>
      <c r="E63" s="18"/>
      <c r="H63" s="6" t="s">
        <v>155</v>
      </c>
    </row>
    <row r="64" spans="1:5" s="9" customFormat="1" ht="17.25" customHeight="1">
      <c r="A64" s="13" t="s">
        <v>87</v>
      </c>
      <c r="B64" s="14" t="s">
        <v>88</v>
      </c>
      <c r="C64" s="26">
        <f>C65+C66</f>
        <v>169387944</v>
      </c>
      <c r="D64" s="26">
        <f>D65+D66</f>
        <v>170290000</v>
      </c>
      <c r="E64" s="11"/>
    </row>
    <row r="65" spans="1:5" ht="17.25" customHeight="1">
      <c r="A65" s="25" t="s">
        <v>20</v>
      </c>
      <c r="B65" s="3" t="s">
        <v>85</v>
      </c>
      <c r="C65" s="17">
        <v>155887944</v>
      </c>
      <c r="D65" s="17">
        <f>86070000-12300000+26820000+44700000</f>
        <v>145290000</v>
      </c>
      <c r="E65" s="18"/>
    </row>
    <row r="66" spans="1:5" ht="17.25" customHeight="1">
      <c r="A66" s="25" t="s">
        <v>20</v>
      </c>
      <c r="B66" s="5" t="s">
        <v>126</v>
      </c>
      <c r="C66" s="17">
        <v>13500000</v>
      </c>
      <c r="D66" s="19">
        <v>25000000</v>
      </c>
      <c r="E66" s="18"/>
    </row>
    <row r="67" spans="1:5" s="9" customFormat="1" ht="17.25" customHeight="1">
      <c r="A67" s="13" t="s">
        <v>89</v>
      </c>
      <c r="B67" s="16" t="s">
        <v>90</v>
      </c>
      <c r="C67" s="26">
        <f>C68+C69</f>
        <v>132324728</v>
      </c>
      <c r="D67" s="26">
        <f>D68+D69</f>
        <v>117244000</v>
      </c>
      <c r="E67" s="11"/>
    </row>
    <row r="68" spans="1:5" ht="17.25" customHeight="1">
      <c r="A68" s="25" t="s">
        <v>20</v>
      </c>
      <c r="B68" s="3" t="s">
        <v>85</v>
      </c>
      <c r="C68" s="17">
        <v>101824728</v>
      </c>
      <c r="D68" s="19">
        <f>80000000-11000000+23244000</f>
        <v>92244000</v>
      </c>
      <c r="E68" s="18"/>
    </row>
    <row r="69" spans="1:5" ht="17.25" customHeight="1">
      <c r="A69" s="25" t="s">
        <v>20</v>
      </c>
      <c r="B69" s="5" t="s">
        <v>126</v>
      </c>
      <c r="C69" s="17">
        <v>30500000</v>
      </c>
      <c r="D69" s="19">
        <v>25000000</v>
      </c>
      <c r="E69" s="18"/>
    </row>
    <row r="70" spans="1:5" s="9" customFormat="1" ht="17.25" customHeight="1">
      <c r="A70" s="13" t="s">
        <v>91</v>
      </c>
      <c r="B70" s="14" t="s">
        <v>92</v>
      </c>
      <c r="C70" s="26">
        <f>C71+C72</f>
        <v>127076860</v>
      </c>
      <c r="D70" s="26">
        <f>D71+D72</f>
        <v>109261200</v>
      </c>
      <c r="E70" s="11"/>
    </row>
    <row r="71" spans="1:5" ht="17.25" customHeight="1">
      <c r="A71" s="13"/>
      <c r="B71" s="3" t="s">
        <v>85</v>
      </c>
      <c r="C71" s="17">
        <v>106576860</v>
      </c>
      <c r="D71" s="19">
        <f>71030000-0.56*12*1490000+23244000</f>
        <v>84261200</v>
      </c>
      <c r="E71" s="18"/>
    </row>
    <row r="72" spans="1:5" ht="17.25" customHeight="1">
      <c r="A72" s="13"/>
      <c r="B72" s="5" t="s">
        <v>126</v>
      </c>
      <c r="C72" s="17">
        <v>20500000</v>
      </c>
      <c r="D72" s="19">
        <v>25000000</v>
      </c>
      <c r="E72" s="18"/>
    </row>
    <row r="73" spans="1:5" s="9" customFormat="1" ht="17.25" customHeight="1">
      <c r="A73" s="13" t="s">
        <v>93</v>
      </c>
      <c r="B73" s="14" t="s">
        <v>127</v>
      </c>
      <c r="C73" s="26">
        <f>C74+C75</f>
        <v>119395924</v>
      </c>
      <c r="D73" s="26">
        <f>D74+D75</f>
        <v>87476500</v>
      </c>
      <c r="E73" s="11"/>
    </row>
    <row r="74" spans="1:5" ht="17.25" customHeight="1">
      <c r="A74" s="25" t="s">
        <v>20</v>
      </c>
      <c r="B74" s="3" t="s">
        <v>85</v>
      </c>
      <c r="C74" s="17">
        <v>92895924</v>
      </c>
      <c r="D74" s="19">
        <f>1.75*1.25*1490000*12+0.3*1490000*12+18000000</f>
        <v>62476500</v>
      </c>
      <c r="E74" s="18"/>
    </row>
    <row r="75" spans="1:5" ht="17.25" customHeight="1">
      <c r="A75" s="25" t="s">
        <v>20</v>
      </c>
      <c r="B75" s="5" t="s">
        <v>126</v>
      </c>
      <c r="C75" s="17">
        <v>26500000</v>
      </c>
      <c r="D75" s="19">
        <v>25000000</v>
      </c>
      <c r="E75" s="18"/>
    </row>
    <row r="76" spans="1:5" s="9" customFormat="1" ht="17.25" customHeight="1">
      <c r="A76" s="13" t="s">
        <v>94</v>
      </c>
      <c r="B76" s="14" t="s">
        <v>95</v>
      </c>
      <c r="C76" s="26">
        <f>C77+C78</f>
        <v>116655128</v>
      </c>
      <c r="D76" s="26">
        <f>D77+D78</f>
        <v>135626100</v>
      </c>
      <c r="E76" s="11"/>
    </row>
    <row r="77" spans="1:5" ht="17.25" customHeight="1">
      <c r="A77" s="25" t="s">
        <v>20</v>
      </c>
      <c r="B77" s="3" t="s">
        <v>85</v>
      </c>
      <c r="C77" s="17">
        <v>98155128</v>
      </c>
      <c r="D77" s="19">
        <f>88440000-0.71*1490000+23244000</f>
        <v>110626100</v>
      </c>
      <c r="E77" s="18"/>
    </row>
    <row r="78" spans="1:5" ht="17.25" customHeight="1">
      <c r="A78" s="25" t="s">
        <v>20</v>
      </c>
      <c r="B78" s="5" t="s">
        <v>126</v>
      </c>
      <c r="C78" s="17">
        <v>18500000</v>
      </c>
      <c r="D78" s="19">
        <v>25000000</v>
      </c>
      <c r="E78" s="18"/>
    </row>
    <row r="79" spans="1:5" s="9" customFormat="1" ht="17.25" customHeight="1">
      <c r="A79" s="13" t="s">
        <v>96</v>
      </c>
      <c r="B79" s="14" t="s">
        <v>97</v>
      </c>
      <c r="C79" s="26">
        <f>C80+C81</f>
        <v>270679012</v>
      </c>
      <c r="D79" s="26">
        <f>D80+D81</f>
        <v>263364400</v>
      </c>
      <c r="E79" s="11"/>
    </row>
    <row r="80" spans="1:5" ht="17.25" customHeight="1">
      <c r="A80" s="25" t="s">
        <v>20</v>
      </c>
      <c r="B80" s="3" t="s">
        <v>98</v>
      </c>
      <c r="C80" s="17">
        <v>210679012</v>
      </c>
      <c r="D80" s="19">
        <f>107160000-0.87*12*1490000+121760000</f>
        <v>213364400</v>
      </c>
      <c r="E80" s="18"/>
    </row>
    <row r="81" spans="1:5" ht="17.25" customHeight="1">
      <c r="A81" s="25" t="s">
        <v>20</v>
      </c>
      <c r="B81" s="5" t="s">
        <v>99</v>
      </c>
      <c r="C81" s="17">
        <v>60000000</v>
      </c>
      <c r="D81" s="19">
        <v>50000000</v>
      </c>
      <c r="E81" s="18"/>
    </row>
    <row r="82" spans="1:5" s="9" customFormat="1" ht="17.25" customHeight="1">
      <c r="A82" s="13" t="s">
        <v>100</v>
      </c>
      <c r="B82" s="14" t="s">
        <v>101</v>
      </c>
      <c r="C82" s="15">
        <v>2000000</v>
      </c>
      <c r="D82" s="10">
        <v>2500000</v>
      </c>
      <c r="E82" s="11"/>
    </row>
    <row r="83" spans="1:5" s="9" customFormat="1" ht="17.25" customHeight="1">
      <c r="A83" s="13" t="s">
        <v>102</v>
      </c>
      <c r="B83" s="14" t="s">
        <v>103</v>
      </c>
      <c r="C83" s="15">
        <f>C84+C85</f>
        <v>16000000</v>
      </c>
      <c r="D83" s="15">
        <f>D84+D85</f>
        <v>16000000</v>
      </c>
      <c r="E83" s="11"/>
    </row>
    <row r="84" spans="1:5" ht="17.25" customHeight="1">
      <c r="A84" s="13"/>
      <c r="B84" s="3" t="s">
        <v>128</v>
      </c>
      <c r="C84" s="17">
        <v>11000000</v>
      </c>
      <c r="D84" s="19">
        <v>5000000</v>
      </c>
      <c r="E84" s="18"/>
    </row>
    <row r="85" spans="1:5" ht="17.25" customHeight="1">
      <c r="A85" s="13"/>
      <c r="B85" s="3" t="s">
        <v>129</v>
      </c>
      <c r="C85" s="17">
        <v>5000000</v>
      </c>
      <c r="D85" s="19">
        <v>11000000</v>
      </c>
      <c r="E85" s="18"/>
    </row>
    <row r="86" spans="1:5" s="9" customFormat="1" ht="17.25" customHeight="1">
      <c r="A86" s="13">
        <v>8</v>
      </c>
      <c r="B86" s="14" t="s">
        <v>104</v>
      </c>
      <c r="C86" s="15">
        <v>9000000</v>
      </c>
      <c r="D86" s="10">
        <v>17000000</v>
      </c>
      <c r="E86" s="11"/>
    </row>
    <row r="87" spans="1:5" s="9" customFormat="1" ht="17.25" customHeight="1">
      <c r="A87" s="13">
        <v>9</v>
      </c>
      <c r="B87" s="14" t="s">
        <v>105</v>
      </c>
      <c r="C87" s="15">
        <v>67000000</v>
      </c>
      <c r="D87" s="10">
        <v>77000000</v>
      </c>
      <c r="E87" s="11"/>
    </row>
    <row r="88" spans="1:5" s="9" customFormat="1" ht="17.25" customHeight="1">
      <c r="A88" s="27" t="s">
        <v>26</v>
      </c>
      <c r="B88" s="28" t="s">
        <v>141</v>
      </c>
      <c r="C88" s="29">
        <v>0</v>
      </c>
      <c r="D88" s="30"/>
      <c r="E88" s="31"/>
    </row>
    <row r="89" spans="1:5" s="9" customFormat="1" ht="17.25" customHeight="1">
      <c r="A89" s="76" t="s">
        <v>142</v>
      </c>
      <c r="B89" s="77"/>
      <c r="C89" s="1"/>
      <c r="D89" s="39">
        <f>D6+D8</f>
        <v>3910000000</v>
      </c>
      <c r="E89" s="39"/>
    </row>
    <row r="90" spans="1:5" s="9" customFormat="1" ht="15.75">
      <c r="A90" s="7"/>
      <c r="D90" s="72"/>
      <c r="E90" s="72"/>
    </row>
    <row r="93" spans="2:3" ht="15.75">
      <c r="B93" s="7"/>
      <c r="C93" s="7"/>
    </row>
  </sheetData>
  <sheetProtection/>
  <mergeCells count="5">
    <mergeCell ref="F23:I23"/>
    <mergeCell ref="A1:E1"/>
    <mergeCell ref="A2:E2"/>
    <mergeCell ref="D90:E90"/>
    <mergeCell ref="A89:B89"/>
  </mergeCells>
  <printOptions/>
  <pageMargins left="0.5" right="0.25" top="0.25" bottom="0.25" header="0.3" footer="0.3"/>
  <pageSetup horizontalDpi="600" verticalDpi="600" orientation="portrait" paperSize="9" r:id="rId2"/>
  <headerFooter differentFirst="1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TU PHAP</cp:lastModifiedBy>
  <cp:lastPrinted>2020-12-30T02:36:22Z</cp:lastPrinted>
  <dcterms:created xsi:type="dcterms:W3CDTF">2020-11-30T03:54:56Z</dcterms:created>
  <dcterms:modified xsi:type="dcterms:W3CDTF">2021-01-08T03:34:33Z</dcterms:modified>
  <cp:category/>
  <cp:version/>
  <cp:contentType/>
  <cp:contentStatus/>
</cp:coreProperties>
</file>